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eal Analyzer" sheetId="1" r:id="rId1"/>
    <sheet name="10-Year Projection" sheetId="2" r:id="rId2"/>
    <sheet name="Quick Reference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56" formatCode="&quot;上午/下午 &quot;hh&quot;時&quot;mm&quot;分&quot;ss&quot;秒 &quot;"/>
    <numFmt numFmtId="60" formatCode="&quot;$&quot;#,##0"/>
    <numFmt numFmtId="61" formatCode="&quot;$&quot;#,##0.00"/>
    <numFmt numFmtId="62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60" fontId="0" fillId="0" borderId="0" xfId="0" applyNumberFormat="1"/>
    <xf numFmtId="61" fontId="0" fillId="0" borderId="0" xfId="0" applyNumberFormat="1"/>
    <xf numFmtId="62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workbookViewId="0"/>
  </sheetViews>
  <cols>
    <col min="1" max="1" width="46.83203125" customWidth="1"/>
    <col min="2" max="2" width="16.83203125" customWidth="1"/>
  </cols>
  <sheetData>
    <row r="1">
      <c r="A1" t="str">
        <v>TrueCap Rental Property Analyzer</v>
      </c>
    </row>
    <row r="2">
      <c r="A2" t="str">
        <v>Free deal analyzer from usetruecap.com — the same math and conventions as the TrueCap web analyzer.</v>
      </c>
    </row>
    <row r="3">
      <c r="A3" t="str">
        <v>How to use: edit the values in the INPUTS section. Everything below it recalculates automatically.</v>
      </c>
    </row>
    <row r="5">
      <c r="A5" t="str">
        <v>INPUTS</v>
      </c>
    </row>
    <row r="6">
      <c r="A6" t="str">
        <v>Purchase price</v>
      </c>
      <c r="B6" s="1">
        <v>250000</v>
      </c>
    </row>
    <row r="7">
      <c r="A7" t="str">
        <v>Down payment (% of price)</v>
      </c>
      <c r="B7">
        <v>20</v>
      </c>
    </row>
    <row r="8">
      <c r="A8" t="str">
        <v>Interest rate (annual %)</v>
      </c>
      <c r="B8">
        <v>6.75</v>
      </c>
    </row>
    <row r="9">
      <c r="A9" t="str">
        <v>Loan term (years)</v>
      </c>
      <c r="B9">
        <v>30</v>
      </c>
    </row>
    <row r="10">
      <c r="A10" t="str">
        <v>Closing costs (% of price)</v>
      </c>
      <c r="B10">
        <v>3</v>
      </c>
    </row>
    <row r="11">
      <c r="A11" t="str">
        <v>Monthly rent</v>
      </c>
      <c r="B11" s="1">
        <v>2400</v>
      </c>
    </row>
    <row r="12">
      <c r="A12" t="str">
        <v>Property tax (% of price / yr)</v>
      </c>
      <c r="B12">
        <v>1.1</v>
      </c>
    </row>
    <row r="13">
      <c r="A13" t="str">
        <v>Insurance (% of price / yr)</v>
      </c>
      <c r="B13">
        <v>0.5</v>
      </c>
    </row>
    <row r="14">
      <c r="A14" t="str">
        <v>Vacancy reserve (% of rent)</v>
      </c>
      <c r="B14">
        <v>5</v>
      </c>
    </row>
    <row r="15">
      <c r="A15" t="str">
        <v>Management (% of rent)</v>
      </c>
      <c r="B15">
        <v>8</v>
      </c>
    </row>
    <row r="16">
      <c r="A16" t="str">
        <v>Maintenance reserve (% of rent)</v>
      </c>
      <c r="B16">
        <v>10</v>
      </c>
    </row>
    <row r="17">
      <c r="A17" t="str">
        <v>CapEx reserve (% of rent)</v>
      </c>
      <c r="B17">
        <v>5</v>
      </c>
    </row>
    <row r="18">
      <c r="A18" t="str">
        <v>HOA ($ / month)</v>
      </c>
      <c r="B18" s="1">
        <v>0</v>
      </c>
    </row>
    <row r="19">
      <c r="A19" t="str">
        <v>Owner-paid utilities ($ / month)</v>
      </c>
      <c r="B19" s="1">
        <v>0</v>
      </c>
    </row>
    <row r="20">
      <c r="A20" t="str">
        <v>PMI rate (% of loan / yr, if &lt; 20% down)</v>
      </c>
      <c r="B20">
        <v>0.8</v>
      </c>
    </row>
    <row r="22">
      <c r="A22" t="str">
        <v>FINANCING</v>
      </c>
    </row>
    <row r="23">
      <c r="A23" t="str">
        <v>Down payment</v>
      </c>
      <c r="B23" s="1">
        <f>B6*B7/100</f>
        <v>50000</v>
      </c>
    </row>
    <row r="24">
      <c r="A24" t="str">
        <v>Loan amount</v>
      </c>
      <c r="B24" s="1">
        <f>B6-B23</f>
        <v>200000</v>
      </c>
    </row>
    <row r="25">
      <c r="A25" t="str">
        <v>Monthly P&amp;I payment</v>
      </c>
      <c r="B25" s="2">
        <f>IF(B24&lt;=0,0,-PMT(B8/100/12,B9*12,B24))</f>
        <v>1297.1961931364312</v>
      </c>
    </row>
    <row r="26">
      <c r="A26" t="str">
        <v>Monthly PMI</v>
      </c>
      <c r="B26" s="2">
        <f>IF(AND(B24&gt;0,B7&lt;20,B20&gt;0),B24*B20/100/12,0)</f>
        <v>0</v>
      </c>
    </row>
    <row r="27">
      <c r="A27" t="str">
        <v>Closing costs</v>
      </c>
      <c r="B27" s="1">
        <f>B6*B10/100</f>
        <v>7500</v>
      </c>
    </row>
    <row r="28">
      <c r="A28" t="str">
        <v>Total cash required (down + closing)</v>
      </c>
      <c r="B28" s="1">
        <f>B23+B27</f>
        <v>57500</v>
      </c>
    </row>
    <row r="30">
      <c r="A30" t="str">
        <v>MONTHLY OPERATING EXPENSES</v>
      </c>
    </row>
    <row r="31">
      <c r="A31" t="str">
        <v>Property tax</v>
      </c>
      <c r="B31" s="2">
        <f>B6*B12/100/12</f>
        <v>229.1666666666667</v>
      </c>
    </row>
    <row r="32">
      <c r="A32" t="str">
        <v>Insurance</v>
      </c>
      <c r="B32" s="2">
        <f>B6*B13/100/12</f>
        <v>104.16666666666667</v>
      </c>
    </row>
    <row r="33">
      <c r="A33" t="str">
        <v>Vacancy reserve</v>
      </c>
      <c r="B33" s="2">
        <f>B11*B14/100</f>
        <v>120</v>
      </c>
    </row>
    <row r="34">
      <c r="A34" t="str">
        <v>Management</v>
      </c>
      <c r="B34" s="2">
        <f>B11*B15/100</f>
        <v>192</v>
      </c>
    </row>
    <row r="35">
      <c r="A35" t="str">
        <v>Maintenance reserve</v>
      </c>
      <c r="B35" s="2">
        <f>B11*B16/100</f>
        <v>240</v>
      </c>
    </row>
    <row r="36">
      <c r="A36" t="str">
        <v>CapEx reserve</v>
      </c>
      <c r="B36" s="2">
        <f>B11*B17/100</f>
        <v>120</v>
      </c>
    </row>
    <row r="37">
      <c r="A37" t="str">
        <v>HOA</v>
      </c>
      <c r="B37" s="2">
        <f>B18</f>
        <v>0</v>
      </c>
    </row>
    <row r="38">
      <c r="A38" t="str">
        <v>Owner-paid utilities</v>
      </c>
      <c r="B38" s="2">
        <f>B19</f>
        <v>0</v>
      </c>
    </row>
    <row r="39">
      <c r="A39" t="str">
        <v>Total operating expenses (incl. CapEx)</v>
      </c>
      <c r="B39" s="2">
        <f>SUM(B31:B38)</f>
        <v>1005.3333333333334</v>
      </c>
    </row>
    <row r="40">
      <c r="A40" t="str">
        <v>Operating expenses excl. CapEx (for NOI / DSCR)</v>
      </c>
      <c r="B40" s="2">
        <f>B39-B36</f>
        <v>885.3333333333334</v>
      </c>
    </row>
    <row r="42">
      <c r="A42" t="str">
        <v>RESULTS</v>
      </c>
    </row>
    <row r="43">
      <c r="A43" t="str">
        <v>Monthly cash flow</v>
      </c>
      <c r="B43" s="2">
        <f>B11-B39-B25-B26</f>
        <v>97.47047353023527</v>
      </c>
    </row>
    <row r="44">
      <c r="A44" t="str">
        <v>Annual cash flow</v>
      </c>
      <c r="B44" s="1">
        <f>B43*12</f>
        <v>1169.6456823628232</v>
      </c>
    </row>
    <row r="45">
      <c r="A45" t="str">
        <v>NOI (annual, excl. CapEx)</v>
      </c>
      <c r="B45" s="1">
        <f>(B11-B40)*12</f>
        <v>18176</v>
      </c>
    </row>
    <row r="46">
      <c r="A46" t="str">
        <v>Cap rate</v>
      </c>
      <c r="B46" s="3">
        <f>IF(B6&gt;0,B45/B6,0)</f>
        <v>0.072704</v>
      </c>
    </row>
    <row r="47">
      <c r="A47" t="str">
        <v>Cash-on-cash return</v>
      </c>
      <c r="B47" s="3">
        <f>IF(B28&gt;0,B44/B28,0)</f>
        <v>0.020341664041092576</v>
      </c>
    </row>
    <row r="48">
      <c r="A48" t="str">
        <v>DSCR</v>
      </c>
      <c r="B48" s="4">
        <f>IF(B25&gt;0,(B11-B40)/B25,0)</f>
        <v>1.1676465554562132</v>
      </c>
    </row>
    <row r="50">
      <c r="A50" t="str">
        <v>Conventions (same as the TrueCap web analyzer):</v>
      </c>
    </row>
    <row r="51">
      <c r="A51" t="str">
        <v>• NOI and DSCR exclude the CapEx reserve — it's a below-the-line return-of-capital reserve, not an operating expense (lender-standard). Cash flow still subtracts it.</v>
      </c>
    </row>
    <row r="52">
      <c r="A52" t="str">
        <v>• PMI applies on financed loans under 20% down; it reduces cash flow but is not part of the debt service used for DSCR.</v>
      </c>
    </row>
    <row r="53">
      <c r="A53" t="str">
        <v>• DSCR shows 0 on an all-cash purchase — there's no debt service to cover, so treat it as N/A.</v>
      </c>
    </row>
    <row r="54">
      <c r="A54" t="str">
        <v>• See the Quick Reference tab for every definition and what counts as a good number.</v>
      </c>
    </row>
    <row r="55">
      <c r="A55" t="str">
        <v>Want this in 60 seconds with market data pre-filled? Type the address at usetruecap.com — free.</v>
      </c>
    </row>
  </sheetData>
  <ignoredErrors>
    <ignoredError numberStoredAsText="1" sqref="A1:B5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cols>
    <col min="1" max="1" width="8.83203125" customWidth="1"/>
    <col min="2" max="2" width="14.83203125" customWidth="1"/>
    <col min="3" max="3" width="30.83203125" customWidth="1"/>
    <col min="4" max="4" width="18.83203125" customWidth="1"/>
    <col min="5" max="5" width="18.83203125" customWidth="1"/>
    <col min="6" max="6" width="18.83203125" customWidth="1"/>
    <col min="7" max="7" width="20.83203125" customWidth="1"/>
  </cols>
  <sheetData>
    <row r="1">
      <c r="A1" t="str">
        <v>10-Year Projection</v>
      </c>
    </row>
    <row r="2">
      <c r="A2" t="str">
        <v>Rent and operating expenses compound at the growth rates below; the P&amp;I payment stays fixed. Pulls its deal from the Deal Analyzer tab.</v>
      </c>
    </row>
    <row r="4">
      <c r="A4" t="str">
        <v>Rent growth (% / yr)</v>
      </c>
      <c r="B4">
        <v>2.5</v>
      </c>
    </row>
    <row r="5">
      <c r="A5" t="str">
        <v>Expense growth (% / yr)</v>
      </c>
      <c r="B5">
        <v>2.5</v>
      </c>
    </row>
    <row r="7">
      <c r="A7" t="str">
        <v>Year</v>
      </c>
      <c r="B7" t="str">
        <v>Annual rent</v>
      </c>
      <c r="C7" t="str">
        <v>Operating expenses (incl. CapEx)</v>
      </c>
      <c r="D7" t="str">
        <v>NOI (excl. CapEx)</v>
      </c>
      <c r="E7" t="str">
        <v>Debt service (P&amp;I)</v>
      </c>
      <c r="F7" t="str">
        <v>Annual cash flow</v>
      </c>
      <c r="G7" t="str">
        <v>Cumulative cash flow</v>
      </c>
    </row>
    <row r="8">
      <c r="A8">
        <v>1</v>
      </c>
      <c r="B8" s="1">
        <f>'Deal Analyzer'!$B$11*12*(1+$B$4/100)^(A8-1)</f>
        <v>28800</v>
      </c>
      <c r="C8" s="1">
        <f>'Deal Analyzer'!$B$39*12*(1+$B$5/100)^(A8-1)</f>
        <v>12064</v>
      </c>
      <c r="D8" s="1">
        <f>B8-'Deal Analyzer'!$B$40*12*(1+$B$5/100)^(A8-1)</f>
        <v>18176</v>
      </c>
      <c r="E8" s="1">
        <f>'Deal Analyzer'!$B$25*12</f>
        <v>15566.354317637175</v>
      </c>
      <c r="F8" s="1">
        <f>B8-C8-E8</f>
        <v>1169.645682362825</v>
      </c>
      <c r="G8" s="1">
        <f>F8</f>
        <v>1169.645682362825</v>
      </c>
    </row>
    <row r="9">
      <c r="A9">
        <v>2</v>
      </c>
      <c r="B9" s="1">
        <f>'Deal Analyzer'!$B$11*12*(1+$B$4/100)^(A9-1)</f>
        <v>29519.999999999996</v>
      </c>
      <c r="C9" s="1">
        <f>'Deal Analyzer'!$B$39*12*(1+$B$5/100)^(A9-1)</f>
        <v>12365.599999999999</v>
      </c>
      <c r="D9" s="1">
        <f>B9-'Deal Analyzer'!$B$40*12*(1+$B$5/100)^(A9-1)</f>
        <v>18630.399999999998</v>
      </c>
      <c r="E9" s="1">
        <f>'Deal Analyzer'!$B$25*12</f>
        <v>15566.354317637175</v>
      </c>
      <c r="F9" s="1">
        <f>B9-C9-E9</f>
        <v>1588.0456823628228</v>
      </c>
      <c r="G9" s="1">
        <f>G8+F9</f>
        <v>2757.691364725648</v>
      </c>
    </row>
    <row r="10">
      <c r="A10">
        <v>3</v>
      </c>
      <c r="B10" s="1">
        <f>'Deal Analyzer'!$B$11*12*(1+$B$4/100)^(A10-1)</f>
        <v>30257.999999999996</v>
      </c>
      <c r="C10" s="1">
        <f>'Deal Analyzer'!$B$39*12*(1+$B$5/100)^(A10-1)</f>
        <v>12674.74</v>
      </c>
      <c r="D10" s="1">
        <f>B10-'Deal Analyzer'!$B$40*12*(1+$B$5/100)^(A10-1)</f>
        <v>19096.159999999996</v>
      </c>
      <c r="E10" s="1">
        <f>'Deal Analyzer'!$B$25*12</f>
        <v>15566.354317637175</v>
      </c>
      <c r="F10" s="1">
        <f>B10-C10-E10</f>
        <v>2016.9056823628198</v>
      </c>
      <c r="G10" s="1">
        <f>G9+F10</f>
        <v>4774.597047088468</v>
      </c>
    </row>
    <row r="11">
      <c r="A11">
        <v>4</v>
      </c>
      <c r="B11" s="1">
        <f>'Deal Analyzer'!$B$11*12*(1+$B$4/100)^(A11-1)</f>
        <v>31014.44999999999</v>
      </c>
      <c r="C11" s="1">
        <f>'Deal Analyzer'!$B$39*12*(1+$B$5/100)^(A11-1)</f>
        <v>12991.608499999997</v>
      </c>
      <c r="D11" s="1">
        <f>B11-'Deal Analyzer'!$B$40*12*(1+$B$5/100)^(A11-1)</f>
        <v>19573.56399999999</v>
      </c>
      <c r="E11" s="1">
        <f>'Deal Analyzer'!$B$25*12</f>
        <v>15566.354317637175</v>
      </c>
      <c r="F11" s="1">
        <f>B11-C11-E11</f>
        <v>2456.48718236282</v>
      </c>
      <c r="G11" s="1">
        <f>G10+F11</f>
        <v>7231.084229451288</v>
      </c>
    </row>
    <row r="12">
      <c r="A12">
        <v>5</v>
      </c>
      <c r="B12" s="1">
        <f>'Deal Analyzer'!$B$11*12*(1+$B$4/100)^(A12-1)</f>
        <v>31789.811249999988</v>
      </c>
      <c r="C12" s="1">
        <f>'Deal Analyzer'!$B$39*12*(1+$B$5/100)^(A12-1)</f>
        <v>13316.398712499995</v>
      </c>
      <c r="D12" s="1">
        <f>B12-'Deal Analyzer'!$B$40*12*(1+$B$5/100)^(A12-1)</f>
        <v>20062.903099999992</v>
      </c>
      <c r="E12" s="1">
        <f>'Deal Analyzer'!$B$25*12</f>
        <v>15566.354317637175</v>
      </c>
      <c r="F12" s="1">
        <f>B12-C12-E12</f>
        <v>2907.058219862818</v>
      </c>
      <c r="G12" s="1">
        <f>G11+F12</f>
        <v>10138.142449314106</v>
      </c>
    </row>
    <row r="13">
      <c r="A13">
        <v>6</v>
      </c>
      <c r="B13" s="1">
        <f>'Deal Analyzer'!$B$11*12*(1+$B$4/100)^(A13-1)</f>
        <v>32584.556531249982</v>
      </c>
      <c r="C13" s="1">
        <f>'Deal Analyzer'!$B$39*12*(1+$B$5/100)^(A13-1)</f>
        <v>13649.308680312493</v>
      </c>
      <c r="D13" s="1">
        <f>B13-'Deal Analyzer'!$B$40*12*(1+$B$5/100)^(A13-1)</f>
        <v>20564.475677499988</v>
      </c>
      <c r="E13" s="1">
        <f>'Deal Analyzer'!$B$25*12</f>
        <v>15566.354317637175</v>
      </c>
      <c r="F13" s="1">
        <f>B13-C13-E13</f>
        <v>3368.8935333003137</v>
      </c>
      <c r="G13" s="1">
        <f>G12+F13</f>
        <v>13507.03598261442</v>
      </c>
    </row>
    <row r="14">
      <c r="A14">
        <v>7</v>
      </c>
      <c r="B14" s="1">
        <f>'Deal Analyzer'!$B$11*12*(1+$B$4/100)^(A14-1)</f>
        <v>33399.17044453123</v>
      </c>
      <c r="C14" s="1">
        <f>'Deal Analyzer'!$B$39*12*(1+$B$5/100)^(A14-1)</f>
        <v>13990.541397320305</v>
      </c>
      <c r="D14" s="1">
        <f>B14-'Deal Analyzer'!$B$40*12*(1+$B$5/100)^(A14-1)</f>
        <v>21078.587569437484</v>
      </c>
      <c r="E14" s="1">
        <f>'Deal Analyzer'!$B$25*12</f>
        <v>15566.354317637175</v>
      </c>
      <c r="F14" s="1">
        <f>B14-C14-E14</f>
        <v>3842.27472957375</v>
      </c>
      <c r="G14" s="1">
        <f>G13+F14</f>
        <v>17349.31071218817</v>
      </c>
    </row>
    <row r="15">
      <c r="A15">
        <v>8</v>
      </c>
      <c r="B15" s="1">
        <f>'Deal Analyzer'!$B$11*12*(1+$B$4/100)^(A15-1)</f>
        <v>34234.149705644515</v>
      </c>
      <c r="C15" s="1">
        <f>'Deal Analyzer'!$B$39*12*(1+$B$5/100)^(A15-1)</f>
        <v>14340.304932253313</v>
      </c>
      <c r="D15" s="1">
        <f>B15-'Deal Analyzer'!$B$40*12*(1+$B$5/100)^(A15-1)</f>
        <v>21605.55225867343</v>
      </c>
      <c r="E15" s="1">
        <f>'Deal Analyzer'!$B$25*12</f>
        <v>15566.354317637175</v>
      </c>
      <c r="F15" s="1">
        <f>B15-C15-E15</f>
        <v>4327.4904557540285</v>
      </c>
      <c r="G15" s="1">
        <f>G14+F15</f>
        <v>21676.801167942198</v>
      </c>
    </row>
    <row r="16">
      <c r="A16">
        <v>9</v>
      </c>
      <c r="B16" s="1">
        <f>'Deal Analyzer'!$B$11*12*(1+$B$4/100)^(A16-1)</f>
        <v>35090.00344828561</v>
      </c>
      <c r="C16" s="1">
        <f>'Deal Analyzer'!$B$39*12*(1+$B$5/100)^(A16-1)</f>
        <v>14698.812555559642</v>
      </c>
      <c r="D16" s="1">
        <f>B16-'Deal Analyzer'!$B$40*12*(1+$B$5/100)^(A16-1)</f>
        <v>22145.69106514025</v>
      </c>
      <c r="E16" s="1">
        <f>'Deal Analyzer'!$B$25*12</f>
        <v>15566.354317637175</v>
      </c>
      <c r="F16" s="1">
        <f>B16-C16-E16</f>
        <v>4824.836575088797</v>
      </c>
      <c r="G16" s="1">
        <f>G15+F16</f>
        <v>26501.637743030995</v>
      </c>
    </row>
    <row r="17">
      <c r="A17">
        <v>10</v>
      </c>
      <c r="B17" s="1">
        <f>'Deal Analyzer'!$B$11*12*(1+$B$4/100)^(A17-1)</f>
        <v>35967.25353449276</v>
      </c>
      <c r="C17" s="1">
        <f>'Deal Analyzer'!$B$39*12*(1+$B$5/100)^(A17-1)</f>
        <v>15066.282869448632</v>
      </c>
      <c r="D17" s="1">
        <f>B17-'Deal Analyzer'!$B$40*12*(1+$B$5/100)^(A17-1)</f>
        <v>22699.333341768765</v>
      </c>
      <c r="E17" s="1">
        <f>'Deal Analyzer'!$B$25*12</f>
        <v>15566.354317637175</v>
      </c>
      <c r="F17" s="1">
        <f>B17-C17-E17</f>
        <v>5334.616347406954</v>
      </c>
      <c r="G17" s="1">
        <f>G16+F17</f>
        <v>31836.25409043795</v>
      </c>
    </row>
    <row r="19">
      <c r="A19" t="str">
        <v>Notes:</v>
      </c>
    </row>
    <row r="20">
      <c r="A20" t="str">
        <v>• Kept deliberately simple: PMI drop-off, principal paydown, appreciation, and after-tax effects are not modeled here.</v>
      </c>
    </row>
    <row r="21">
      <c r="A21" t="str">
        <v>• The TrueCap web analyzer's 10-year projection models all of those (plus tax strategy and exit scenarios) from the same inputs.</v>
      </c>
    </row>
  </sheetData>
  <ignoredErrors>
    <ignoredError numberStoredAsText="1" sqref="A1:G2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34"/>
  <sheetViews>
    <sheetView workbookViewId="0"/>
  </sheetViews>
  <cols>
    <col min="1" max="1" width="36.83203125" customWidth="1"/>
    <col min="2" max="2" width="90.83203125" customWidth="1"/>
    <col min="3" max="3" width="70.83203125" customWidth="1"/>
  </cols>
  <sheetData>
    <row r="1">
      <c r="A1" t="str">
        <v>Quick Reference</v>
      </c>
    </row>
    <row r="2">
      <c r="A2" t="str">
        <v>Definitions and benchmarks from the TrueCap glossary (usetruecap.com/glossary), plus the exact bands TrueCap's verdict engine uses.</v>
      </c>
    </row>
    <row r="4">
      <c r="A4" t="str">
        <v>Term</v>
      </c>
      <c r="B4" t="str">
        <v>Definition</v>
      </c>
      <c r="C4" t="str">
        <v>What's a good number</v>
      </c>
    </row>
    <row r="5">
      <c r="A5" t="str">
        <v>Cap Rate</v>
      </c>
      <c r="B5" t="str">
        <v>Net Operating Income ÷ property value. The unleveraged return a property generates, independent of financing.</v>
      </c>
      <c r="C5" t="str">
        <v>Typical: 5–6% in Tier-1 coastal, 6–8% Midwest / Sun Belt, 8–10% cash-flow markets.</v>
      </c>
    </row>
    <row r="6">
      <c r="A6" t="str">
        <v>Cash-on-Cash Return</v>
      </c>
      <c r="B6" t="str">
        <v>Annual cash flow ÷ total cash invested (down payment + closing + rehab). Tells you how hard your money is working.</v>
      </c>
      <c r="C6" t="str">
        <v>Most buy-and-hold investors target 8–12%.</v>
      </c>
    </row>
    <row r="7">
      <c r="A7" t="str">
        <v>Monthly Cash Flow</v>
      </c>
      <c r="B7" t="str">
        <v>Rent minus operating expenses minus mortgage payment. The cash that lands in your account each month.</v>
      </c>
      <c r="C7" t="str">
        <v>See the TrueCap verdict bands below.</v>
      </c>
    </row>
    <row r="8">
      <c r="A8" t="str">
        <v>DSCR (Debt Service Coverage Ratio)</v>
      </c>
      <c r="B8" t="str">
        <v>Net Operating Income ÷ mortgage payment. Measures whether the property's income comfortably covers debt service.</v>
      </c>
      <c r="C8" t="str">
        <v>Lenders typically want ≥1.25 for investment loans; 1.0 means exactly break-even on debt service.</v>
      </c>
    </row>
    <row r="9">
      <c r="A9" t="str">
        <v>NOI (Net Operating Income)</v>
      </c>
      <c r="B9" t="str">
        <v>Gross annual rent minus all operating expenses, before debt service and income tax.</v>
      </c>
    </row>
    <row r="10">
      <c r="A10" t="str">
        <v>1% Rule</v>
      </c>
      <c r="B10" t="str">
        <v>Rule of thumb: monthly rent should equal at least 1% of purchase price. A 5-second screening filter, not a verdict.</v>
      </c>
    </row>
    <row r="11">
      <c r="A11" t="str">
        <v>Vacancy Reserve</v>
      </c>
      <c r="B11" t="str">
        <v>Reserve for months without a paying tenant. Typically 5–8% of gross rent, depending on the market.</v>
      </c>
    </row>
    <row r="12">
      <c r="A12" t="str">
        <v>Maintenance Reserve</v>
      </c>
      <c r="B12" t="str">
        <v>Monthly reserve for routine repairs. Typical: 5-8% of rent for newer properties, 10-15% for older.</v>
      </c>
    </row>
    <row r="13">
      <c r="A13" t="str">
        <v>CapEx (Capital Expenditures)</v>
      </c>
      <c r="B13" t="str">
        <v>Reserves for large infrequent repairs — roof, HVAC, water heater. Typically 5–10% of rent set aside each month.</v>
      </c>
    </row>
    <row r="14">
      <c r="A14" t="str">
        <v>Management Fee</v>
      </c>
      <c r="B14" t="str">
        <v>Property management cost as % of collected rent. Typical PM fees: 8-10%. Set to 0 if you self-manage.</v>
      </c>
    </row>
    <row r="15">
      <c r="A15" t="str">
        <v>Property Tax</v>
      </c>
      <c r="B15" t="str">
        <v>Annual property tax as a percent of value. Defaults to your state's effective rate (1.49% PA, 1.68% TX, etc.) — adjust for your county.</v>
      </c>
    </row>
    <row r="16">
      <c r="A16" t="str">
        <v>Insurance</v>
      </c>
      <c r="B16" t="str">
        <v>Annual landlord insurance. Typically 0.3-0.7% of property value for SFR; higher in coastal/storm zones.</v>
      </c>
    </row>
    <row r="17">
      <c r="A17" t="str">
        <v>Closing Costs</v>
      </c>
      <c r="B17" t="str">
        <v>Lender fees, title, escrow, insurance prepay, etc. Typically 2-4% of purchase price for investment properties.</v>
      </c>
    </row>
    <row r="18">
      <c r="A18" t="str">
        <v>Down Payment %</v>
      </c>
      <c r="B18" t="str">
        <v>Share of the purchase price you pay in cash. Investment-property lenders typically require 20-25% down for conventional loans.</v>
      </c>
    </row>
    <row r="20">
      <c r="A20" t="str">
        <v>TRUECAP VERDICT BANDS — FINANCED DEALS</v>
      </c>
    </row>
    <row r="21">
      <c r="A21" t="str">
        <v>Strong</v>
      </c>
      <c r="B21" t="str">
        <v>Monthly cash flow ≥ $400 with DSCR ≥ 1.25 and cash-on-cash ≥ 10%.</v>
      </c>
    </row>
    <row r="22">
      <c r="A22" t="str">
        <v>Solid</v>
      </c>
      <c r="B22" t="str">
        <v>Monthly cash flow ≥ $100 with DSCR ≥ 1.15 and cash-on-cash ≥ 6%.</v>
      </c>
    </row>
    <row r="23">
      <c r="A23" t="str">
        <v>Mixed</v>
      </c>
      <c r="B23" t="str">
        <v>Positive cash flow and DSCR ≥ 1.0, but below the Solid bars — one or two metrics under target.</v>
      </c>
    </row>
    <row r="24">
      <c r="A24" t="str">
        <v>Marginal</v>
      </c>
      <c r="B24" t="str">
        <v>Cash flow below $0 (down to −$200) or DSCR below 1.0 (down to 0.9).</v>
      </c>
    </row>
    <row r="25">
      <c r="A25" t="str">
        <v>Negative</v>
      </c>
      <c r="B25" t="str">
        <v>Cash flow below −$200 or DSCR below 0.9.</v>
      </c>
    </row>
    <row r="27">
      <c r="A27" t="str">
        <v>TRUECAP VERDICT BANDS — ALL-CASH DEALS (DSCR doesn't apply)</v>
      </c>
    </row>
    <row r="28">
      <c r="A28" t="str">
        <v>Strong</v>
      </c>
      <c r="B28" t="str">
        <v>Monthly cash flow ≥ $400 with cap rate ≥ 7% and cash-on-cash ≥ 8%.</v>
      </c>
    </row>
    <row r="29">
      <c r="A29" t="str">
        <v>Solid</v>
      </c>
      <c r="B29" t="str">
        <v>Monthly cash flow ≥ $100 with cap rate ≥ 5% and cash-on-cash ≥ 5%.</v>
      </c>
    </row>
    <row r="30">
      <c r="A30" t="str">
        <v>Mixed</v>
      </c>
      <c r="B30" t="str">
        <v>Positive cash flow but below the Solid bars.</v>
      </c>
    </row>
    <row r="31">
      <c r="A31" t="str">
        <v>Marginal</v>
      </c>
      <c r="B31" t="str">
        <v>Cash flow below $0, down to −$200.</v>
      </c>
    </row>
    <row r="32">
      <c r="A32" t="str">
        <v>Negative</v>
      </c>
      <c r="B32" t="str">
        <v>Cash flow below −$200.</v>
      </c>
    </row>
    <row r="34">
      <c r="A34" t="str">
        <v>These are rule-of-thumb bands, not a substitute for a full underwrite. Judge them against honest expense reserves.</v>
      </c>
    </row>
  </sheetData>
  <ignoredErrors>
    <ignoredError numberStoredAsText="1" sqref="A1:C3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Analyzer</vt:lpstr>
      <vt:lpstr>10-Year Projection</vt:lpstr>
      <vt:lpstr>Quick Reference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TrueCap (usetruecap.com)</dc:creator>
  <dc:subject>Free rental property deal analysis spreadsheet</dc:subject>
  <dc:title>TrueCap Rental Property Analyzer</dc:title>
</cp:coreProperties>
</file>